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roundwater inflows to open excavations\02_Groundwater inflows to open excavations_2_Rectangular excavations\"/>
    </mc:Choice>
  </mc:AlternateContent>
  <xr:revisionPtr revIDLastSave="0" documentId="13_ncr:1_{77BB6555-0EC1-4A5D-B380-37E43B2261D7}" xr6:coauthVersionLast="47" xr6:coauthVersionMax="47" xr10:uidLastSave="{00000000-0000-0000-0000-000000000000}"/>
  <bookViews>
    <workbookView xWindow="28680" yWindow="-120" windowWidth="16440" windowHeight="28320" tabRatio="799" xr2:uid="{00000000-000D-0000-FFFF-FFFF00000000}"/>
  </bookViews>
  <sheets>
    <sheet name="Table of Contents" sheetId="21" r:id="rId1"/>
    <sheet name="Case 1" sheetId="16" r:id="rId2"/>
    <sheet name="Case 2" sheetId="17" r:id="rId3"/>
    <sheet name="Case 3" sheetId="1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8" l="1"/>
  <c r="C40" i="18"/>
  <c r="B11" i="21"/>
  <c r="B10" i="21"/>
  <c r="B9" i="21"/>
  <c r="C29" i="18" l="1"/>
  <c r="C34" i="17"/>
  <c r="C33" i="17"/>
  <c r="C39" i="17" s="1"/>
  <c r="C27" i="17"/>
  <c r="C29" i="16"/>
  <c r="C39" i="16" s="1"/>
  <c r="C40" i="1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CJN</author>
  </authors>
  <commentList>
    <comment ref="D2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The user is responsible for any conversions</t>
        </r>
      </text>
    </comment>
    <comment ref="A3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not used</t>
        </r>
      </text>
    </comment>
    <comment ref="A35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Elevation with respect to datum</t>
        </r>
      </text>
    </comment>
    <comment ref="A3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Elevation with respect to datum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CJN</author>
    <author>Xiaomin</author>
  </authors>
  <commentList>
    <comment ref="D2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The user is responsible for any conversions</t>
        </r>
      </text>
    </comment>
    <comment ref="A2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not used</t>
        </r>
      </text>
    </comment>
    <comment ref="A35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Elevation with respect to datum</t>
        </r>
      </text>
    </comment>
    <comment ref="A3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Elevation with respect to datum</t>
        </r>
      </text>
    </comment>
    <comment ref="A39" authorId="1" shapeId="0" xr:uid="{00000000-0006-0000-0200-000005000000}">
      <text>
        <r>
          <rPr>
            <sz val="9"/>
            <color indexed="81"/>
            <rFont val="Tahoma"/>
            <family val="2"/>
          </rPr>
          <t>use req based on equal area</t>
        </r>
      </text>
    </comment>
    <comment ref="A40" authorId="1" shapeId="0" xr:uid="{00000000-0006-0000-0200-000006000000}">
      <text>
        <r>
          <rPr>
            <sz val="9"/>
            <color indexed="81"/>
            <rFont val="Tahoma"/>
            <family val="2"/>
          </rPr>
          <t>use req based on equal perimeter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CJN</author>
  </authors>
  <commentList>
    <comment ref="D2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The user is responsible for any conversions</t>
        </r>
      </text>
    </comment>
    <comment ref="A30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not used</t>
        </r>
      </text>
    </comment>
    <comment ref="A3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Elevation with respect to datum</t>
        </r>
      </text>
    </comment>
    <comment ref="A36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Elevation with respect to datum</t>
        </r>
      </text>
    </comment>
  </commentList>
</comments>
</file>

<file path=xl/sharedStrings.xml><?xml version="1.0" encoding="utf-8"?>
<sst xmlns="http://schemas.openxmlformats.org/spreadsheetml/2006/main" count="126" uniqueCount="40">
  <si>
    <t>Parameter</t>
  </si>
  <si>
    <t>Units</t>
  </si>
  <si>
    <t>Value</t>
  </si>
  <si>
    <t>User-specified units</t>
  </si>
  <si>
    <t>Hydraulic conductivity, K</t>
  </si>
  <si>
    <t>L/T</t>
  </si>
  <si>
    <t>L</t>
  </si>
  <si>
    <r>
      <t>Head in the excavation, h</t>
    </r>
    <r>
      <rPr>
        <vertAlign val="subscript"/>
        <sz val="11"/>
        <color theme="1"/>
        <rFont val="Calibri"/>
        <family val="2"/>
        <scheme val="minor"/>
      </rPr>
      <t>d</t>
    </r>
  </si>
  <si>
    <t>Head at the constant-head boundary, H</t>
  </si>
  <si>
    <t>Calculated inflow, Q</t>
  </si>
  <si>
    <t>Result</t>
  </si>
  <si>
    <r>
      <t>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/T</t>
    </r>
  </si>
  <si>
    <t>m/s</t>
  </si>
  <si>
    <t>m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</si>
  <si>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</si>
  <si>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r>
      <t>Elevation of base of aquifer, z</t>
    </r>
    <r>
      <rPr>
        <vertAlign val="subscript"/>
        <sz val="11"/>
        <color theme="1"/>
        <rFont val="Calibri"/>
        <family val="2"/>
        <scheme val="minor"/>
      </rPr>
      <t>bot</t>
    </r>
  </si>
  <si>
    <t>Thickness of aquifer where confined, D</t>
  </si>
  <si>
    <r>
      <t>Distance from outside of long excavation to constant-head boundary, L</t>
    </r>
    <r>
      <rPr>
        <vertAlign val="subscript"/>
        <sz val="11"/>
        <color theme="1"/>
        <rFont val="Calibri"/>
        <family val="2"/>
        <scheme val="minor"/>
      </rPr>
      <t>0</t>
    </r>
  </si>
  <si>
    <t>Rectangular excavation width, b</t>
  </si>
  <si>
    <t>Rectangular excavation length, a (a&gt;&gt;b)</t>
  </si>
  <si>
    <t>a/b=25</t>
  </si>
  <si>
    <r>
      <t>Rectangular excavation length, a (a</t>
    </r>
    <r>
      <rPr>
        <sz val="11"/>
        <color theme="1"/>
        <rFont val="Calibri"/>
        <family val="2"/>
      </rPr>
      <t>≈</t>
    </r>
    <r>
      <rPr>
        <sz val="11"/>
        <color theme="1"/>
        <rFont val="Calibri"/>
        <family val="2"/>
        <scheme val="minor"/>
      </rPr>
      <t>b)</t>
    </r>
  </si>
  <si>
    <r>
      <t>Equivalent radius based on equal area, r</t>
    </r>
    <r>
      <rPr>
        <vertAlign val="subscript"/>
        <sz val="11"/>
        <color theme="1"/>
        <rFont val="Calibri"/>
        <family val="2"/>
        <scheme val="minor"/>
      </rPr>
      <t>eq</t>
    </r>
  </si>
  <si>
    <r>
      <t>Equivalent radius based on equal perimeter, r</t>
    </r>
    <r>
      <rPr>
        <vertAlign val="subscript"/>
        <sz val="11"/>
        <color theme="1"/>
        <rFont val="Calibri"/>
        <family val="2"/>
        <scheme val="minor"/>
      </rPr>
      <t>eq</t>
    </r>
  </si>
  <si>
    <r>
      <t>Head in the excavation, h</t>
    </r>
    <r>
      <rPr>
        <vertAlign val="subscript"/>
        <sz val="11"/>
        <color theme="1"/>
        <rFont val="Calibri"/>
        <family val="2"/>
        <scheme val="minor"/>
      </rPr>
      <t>ex</t>
    </r>
  </si>
  <si>
    <t>Flow into a long excavation</t>
  </si>
  <si>
    <t>Flow into an approximately rectangular excavation with a distant recharge boundary</t>
  </si>
  <si>
    <t>Flow into an approximately rectangular excavation with a nearby recharge boundary</t>
  </si>
  <si>
    <t>Calculated inflow, Q (2)</t>
  </si>
  <si>
    <t>S.S. Papadopulos &amp; Associates, Inc.</t>
  </si>
  <si>
    <t>Case 1</t>
  </si>
  <si>
    <t>Case 2</t>
  </si>
  <si>
    <t>Case 3</t>
  </si>
  <si>
    <t>Units are labels only; the user must specify consistent units</t>
  </si>
  <si>
    <t>Steady groundwater inflows into open excavations: 2. Rectangular excavations</t>
  </si>
  <si>
    <t>Last update: 2025/01/23</t>
  </si>
  <si>
    <t>Christopher J. Neville</t>
  </si>
  <si>
    <r>
      <rPr>
        <b/>
        <sz val="12"/>
        <color theme="1"/>
        <rFont val="Calibri"/>
        <family val="2"/>
        <scheme val="minor"/>
      </rPr>
      <t>Questions?</t>
    </r>
    <r>
      <rPr>
        <sz val="12"/>
        <color theme="1"/>
        <rFont val="Calibri"/>
        <family val="2"/>
        <scheme val="minor"/>
      </rPr>
      <t xml:space="preserve"> cneville@sspa.com</t>
    </r>
  </si>
  <si>
    <t>Calculated inflow, Q - Conceptual model #1</t>
  </si>
  <si>
    <t>Calculated inflow, Q - Conceptual model 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</si>
</sst>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+0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11" fontId="0" fillId="3" borderId="7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" xfId="0" applyBorder="1"/>
    <xf numFmtId="0" fontId="0" fillId="2" borderId="0" xfId="0" applyFill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8" fillId="0" borderId="0" xfId="1"/>
    <xf numFmtId="0" fontId="9" fillId="0" borderId="0" xfId="0" applyFont="1"/>
    <xf numFmtId="164" fontId="0" fillId="2" borderId="13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10" fillId="0" borderId="0" xfId="0" applyFont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CE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jpeg"/><Relationship Id="rId1" Type="http://schemas.openxmlformats.org/officeDocument/2006/relationships/image" Target="../media/image6.jpe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8</xdr:row>
      <xdr:rowOff>152401</xdr:rowOff>
    </xdr:from>
    <xdr:to>
      <xdr:col>0</xdr:col>
      <xdr:colOff>2138934</xdr:colOff>
      <xdr:row>23</xdr:row>
      <xdr:rowOff>48076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1962151"/>
          <a:ext cx="1700784" cy="2753175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2476500</xdr:colOff>
      <xdr:row>10</xdr:row>
      <xdr:rowOff>57150</xdr:rowOff>
    </xdr:from>
    <xdr:to>
      <xdr:col>0</xdr:col>
      <xdr:colOff>3798224</xdr:colOff>
      <xdr:row>19</xdr:row>
      <xdr:rowOff>70866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0" y="2247900"/>
          <a:ext cx="1321724" cy="1728216"/>
        </a:xfrm>
        <a:prstGeom prst="rect">
          <a:avLst/>
        </a:prstGeom>
      </xdr:spPr>
    </xdr:pic>
    <xdr:clientData/>
  </xdr:twoCellAnchor>
  <xdr:twoCellAnchor>
    <xdr:from>
      <xdr:col>0</xdr:col>
      <xdr:colOff>476251</xdr:colOff>
      <xdr:row>2</xdr:row>
      <xdr:rowOff>161925</xdr:rowOff>
    </xdr:from>
    <xdr:to>
      <xdr:col>0</xdr:col>
      <xdr:colOff>3886201</xdr:colOff>
      <xdr:row>6</xdr:row>
      <xdr:rowOff>79169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2BD961D-EE3E-4A00-B0C3-0436072D4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1" y="590550"/>
          <a:ext cx="3409950" cy="86974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695326</xdr:colOff>
      <xdr:row>8</xdr:row>
      <xdr:rowOff>85726</xdr:rowOff>
    </xdr:from>
    <xdr:to>
      <xdr:col>0</xdr:col>
      <xdr:colOff>3133725</xdr:colOff>
      <xdr:row>21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6" y="752476"/>
          <a:ext cx="2438399" cy="2438399"/>
        </a:xfrm>
        <a:prstGeom prst="rect">
          <a:avLst/>
        </a:prstGeom>
      </xdr:spPr>
    </xdr:pic>
    <xdr:clientData/>
  </xdr:twoCellAnchor>
  <xdr:twoCellAnchor>
    <xdr:from>
      <xdr:col>0</xdr:col>
      <xdr:colOff>333374</xdr:colOff>
      <xdr:row>2</xdr:row>
      <xdr:rowOff>152400</xdr:rowOff>
    </xdr:from>
    <xdr:to>
      <xdr:col>0</xdr:col>
      <xdr:colOff>2289553</xdr:colOff>
      <xdr:row>6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DA8B1D-BDEA-46F8-8D92-4C5707C4D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4" y="628650"/>
          <a:ext cx="1956179" cy="7620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4219576</xdr:colOff>
      <xdr:row>7</xdr:row>
      <xdr:rowOff>152401</xdr:rowOff>
    </xdr:from>
    <xdr:to>
      <xdr:col>3</xdr:col>
      <xdr:colOff>180975</xdr:colOff>
      <xdr:row>20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9576" y="1724026"/>
          <a:ext cx="2495549" cy="2495549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7</xdr:row>
      <xdr:rowOff>161926</xdr:rowOff>
    </xdr:from>
    <xdr:to>
      <xdr:col>0</xdr:col>
      <xdr:colOff>3295649</xdr:colOff>
      <xdr:row>23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733551"/>
          <a:ext cx="3086099" cy="3086099"/>
        </a:xfrm>
        <a:prstGeom prst="rect">
          <a:avLst/>
        </a:prstGeom>
      </xdr:spPr>
    </xdr:pic>
    <xdr:clientData/>
  </xdr:twoCellAnchor>
  <xdr:twoCellAnchor>
    <xdr:from>
      <xdr:col>0</xdr:col>
      <xdr:colOff>847725</xdr:colOff>
      <xdr:row>4</xdr:row>
      <xdr:rowOff>133350</xdr:rowOff>
    </xdr:from>
    <xdr:to>
      <xdr:col>0</xdr:col>
      <xdr:colOff>3352800</xdr:colOff>
      <xdr:row>7</xdr:row>
      <xdr:rowOff>12920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A2B4086-4F56-40E7-84C5-FC6CBD990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1085850"/>
          <a:ext cx="2505075" cy="498695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0</xdr:col>
      <xdr:colOff>4152900</xdr:colOff>
      <xdr:row>4</xdr:row>
      <xdr:rowOff>123825</xdr:rowOff>
    </xdr:from>
    <xdr:to>
      <xdr:col>3</xdr:col>
      <xdr:colOff>310116</xdr:colOff>
      <xdr:row>7</xdr:row>
      <xdr:rowOff>19050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C1F7F3E-5AD3-45BB-972C-C8D89B49C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076325"/>
          <a:ext cx="2691366" cy="514350"/>
        </a:xfrm>
        <a:prstGeom prst="rect">
          <a:avLst/>
        </a:prstGeom>
        <a:solidFill>
          <a:schemeClr val="bg1"/>
        </a:solidFill>
      </xdr:spPr>
    </xdr:pic>
    <xdr:clientData/>
  </xdr:twoCellAnchor>
  <xdr:oneCellAnchor>
    <xdr:from>
      <xdr:col>0</xdr:col>
      <xdr:colOff>1276350</xdr:colOff>
      <xdr:row>2</xdr:row>
      <xdr:rowOff>142875</xdr:rowOff>
    </xdr:from>
    <xdr:ext cx="1760225" cy="31149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D82F174-386F-7DAA-7C82-CC840325A8E1}"/>
            </a:ext>
          </a:extLst>
        </xdr:cNvPr>
        <xdr:cNvSpPr txBox="1"/>
      </xdr:nvSpPr>
      <xdr:spPr>
        <a:xfrm>
          <a:off x="1276350" y="619125"/>
          <a:ext cx="1760225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400" b="1" kern="1200"/>
            <a:t>Conceptual model #1</a:t>
          </a:r>
        </a:p>
      </xdr:txBody>
    </xdr:sp>
    <xdr:clientData/>
  </xdr:oneCellAnchor>
  <xdr:oneCellAnchor>
    <xdr:from>
      <xdr:col>1</xdr:col>
      <xdr:colOff>0</xdr:colOff>
      <xdr:row>2</xdr:row>
      <xdr:rowOff>152400</xdr:rowOff>
    </xdr:from>
    <xdr:ext cx="1760225" cy="31149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3676916-F3D0-4B8E-AE92-C80EB429C92F}"/>
            </a:ext>
          </a:extLst>
        </xdr:cNvPr>
        <xdr:cNvSpPr txBox="1"/>
      </xdr:nvSpPr>
      <xdr:spPr>
        <a:xfrm>
          <a:off x="4676775" y="628650"/>
          <a:ext cx="1760225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CA" sz="1400" b="1" kern="1200"/>
            <a:t>Conceptual model #2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/>
  </sheetViews>
  <sheetFormatPr defaultRowHeight="15" x14ac:dyDescent="0.25"/>
  <cols>
    <col min="1" max="1" width="10.140625" customWidth="1"/>
  </cols>
  <sheetData>
    <row r="1" spans="1:2" ht="18.75" x14ac:dyDescent="0.3">
      <c r="A1" s="1" t="s">
        <v>34</v>
      </c>
    </row>
    <row r="2" spans="1:2" s="31" customFormat="1" ht="15.75" x14ac:dyDescent="0.25">
      <c r="A2" s="28"/>
    </row>
    <row r="3" spans="1:2" s="31" customFormat="1" ht="15.75" x14ac:dyDescent="0.25">
      <c r="A3" s="31" t="s">
        <v>36</v>
      </c>
    </row>
    <row r="4" spans="1:2" s="31" customFormat="1" ht="15.75" x14ac:dyDescent="0.25">
      <c r="A4" s="31" t="s">
        <v>29</v>
      </c>
    </row>
    <row r="5" spans="1:2" s="31" customFormat="1" ht="15.75" x14ac:dyDescent="0.25">
      <c r="A5" s="31" t="s">
        <v>35</v>
      </c>
    </row>
    <row r="6" spans="1:2" s="31" customFormat="1" ht="15.75" x14ac:dyDescent="0.25"/>
    <row r="7" spans="1:2" s="31" customFormat="1" ht="15.75" x14ac:dyDescent="0.25">
      <c r="A7" s="31" t="s">
        <v>37</v>
      </c>
    </row>
    <row r="8" spans="1:2" s="31" customFormat="1" ht="15.75" x14ac:dyDescent="0.25"/>
    <row r="9" spans="1:2" x14ac:dyDescent="0.25">
      <c r="A9" s="27" t="s">
        <v>30</v>
      </c>
      <c r="B9" t="str">
        <f>'Case 1'!A2</f>
        <v>Flow into a long excavation</v>
      </c>
    </row>
    <row r="10" spans="1:2" x14ac:dyDescent="0.25">
      <c r="A10" s="27" t="s">
        <v>31</v>
      </c>
      <c r="B10" t="str">
        <f>'Case 2'!A2</f>
        <v>Flow into an approximately rectangular excavation with a distant recharge boundary</v>
      </c>
    </row>
    <row r="11" spans="1:2" x14ac:dyDescent="0.25">
      <c r="A11" s="27" t="s">
        <v>32</v>
      </c>
      <c r="B11" t="str">
        <f>'Case 3'!A2</f>
        <v>Flow into an approximately rectangular excavation with a nearby recharge boundary</v>
      </c>
    </row>
    <row r="12" spans="1:2" x14ac:dyDescent="0.25">
      <c r="A12" s="27"/>
    </row>
  </sheetData>
  <hyperlinks>
    <hyperlink ref="A9" location="'Case 1'!A1" display="Model 11.1" xr:uid="{00000000-0004-0000-0000-000000000000}"/>
    <hyperlink ref="A10" location="'Case 2'!A1" display="Case 2" xr:uid="{00000000-0004-0000-0000-000001000000}"/>
    <hyperlink ref="A11" location="'Case 3'!A1" display="Case 3" xr:uid="{00000000-0004-0000-0000-000002000000}"/>
  </hyperlink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0"/>
  <sheetViews>
    <sheetView workbookViewId="0"/>
  </sheetViews>
  <sheetFormatPr defaultRowHeight="15" x14ac:dyDescent="0.25"/>
  <cols>
    <col min="1" max="1" width="70.140625" bestFit="1" customWidth="1"/>
    <col min="3" max="3" width="13.7109375" customWidth="1"/>
    <col min="4" max="4" width="19" bestFit="1" customWidth="1"/>
    <col min="6" max="6" width="12" bestFit="1" customWidth="1"/>
    <col min="7" max="7" width="29.140625" style="2" bestFit="1" customWidth="1"/>
    <col min="8" max="8" width="19.28515625" bestFit="1" customWidth="1"/>
    <col min="9" max="9" width="15.140625" bestFit="1" customWidth="1"/>
    <col min="10" max="10" width="16.28515625" bestFit="1" customWidth="1"/>
  </cols>
  <sheetData>
    <row r="1" spans="1:1" ht="18.75" x14ac:dyDescent="0.3">
      <c r="A1" s="1" t="s">
        <v>30</v>
      </c>
    </row>
    <row r="2" spans="1:1" ht="18.75" x14ac:dyDescent="0.3">
      <c r="A2" s="1" t="s">
        <v>25</v>
      </c>
    </row>
    <row r="3" spans="1:1" ht="18.75" x14ac:dyDescent="0.3">
      <c r="A3" s="1"/>
    </row>
    <row r="4" spans="1:1" ht="18.75" x14ac:dyDescent="0.3">
      <c r="A4" s="1"/>
    </row>
    <row r="5" spans="1:1" ht="18.75" x14ac:dyDescent="0.3">
      <c r="A5" s="1"/>
    </row>
    <row r="6" spans="1:1" ht="18.75" x14ac:dyDescent="0.3">
      <c r="A6" s="1"/>
    </row>
    <row r="7" spans="1:1" ht="18.75" x14ac:dyDescent="0.3">
      <c r="A7" s="1"/>
    </row>
    <row r="8" spans="1:1" x14ac:dyDescent="0.25">
      <c r="A8" s="32"/>
    </row>
    <row r="9" spans="1:1" x14ac:dyDescent="0.25">
      <c r="A9" s="32"/>
    </row>
    <row r="10" spans="1:1" x14ac:dyDescent="0.25">
      <c r="A10" s="32"/>
    </row>
    <row r="11" spans="1:1" x14ac:dyDescent="0.25">
      <c r="A11" s="32"/>
    </row>
    <row r="12" spans="1:1" x14ac:dyDescent="0.25">
      <c r="A12" s="32"/>
    </row>
    <row r="13" spans="1:1" x14ac:dyDescent="0.25">
      <c r="A13" s="32"/>
    </row>
    <row r="14" spans="1:1" x14ac:dyDescent="0.25">
      <c r="A14" s="32"/>
    </row>
    <row r="15" spans="1:1" x14ac:dyDescent="0.25">
      <c r="A15" s="32"/>
    </row>
    <row r="16" spans="1:1" x14ac:dyDescent="0.25">
      <c r="A16" s="32"/>
    </row>
    <row r="17" spans="1:5" x14ac:dyDescent="0.25">
      <c r="A17" s="32"/>
    </row>
    <row r="18" spans="1:5" x14ac:dyDescent="0.25">
      <c r="A18" s="32"/>
    </row>
    <row r="19" spans="1:5" x14ac:dyDescent="0.25">
      <c r="A19" s="32"/>
    </row>
    <row r="20" spans="1:5" x14ac:dyDescent="0.25">
      <c r="A20" s="32"/>
    </row>
    <row r="21" spans="1:5" x14ac:dyDescent="0.25">
      <c r="A21" s="32"/>
    </row>
    <row r="22" spans="1:5" x14ac:dyDescent="0.25">
      <c r="A22" s="32"/>
    </row>
    <row r="23" spans="1:5" x14ac:dyDescent="0.25">
      <c r="A23" s="32"/>
    </row>
    <row r="24" spans="1:5" x14ac:dyDescent="0.25">
      <c r="A24" s="32"/>
    </row>
    <row r="25" spans="1:5" x14ac:dyDescent="0.25">
      <c r="A25" s="32"/>
    </row>
    <row r="26" spans="1:5" x14ac:dyDescent="0.25">
      <c r="A26" s="32" t="s">
        <v>33</v>
      </c>
    </row>
    <row r="27" spans="1:5" ht="15.75" thickBot="1" x14ac:dyDescent="0.3">
      <c r="A27" s="24"/>
      <c r="B27" s="24"/>
      <c r="C27" s="24"/>
      <c r="D27" s="24"/>
    </row>
    <row r="28" spans="1:5" ht="15.75" thickBot="1" x14ac:dyDescent="0.3">
      <c r="A28" s="11" t="s">
        <v>0</v>
      </c>
      <c r="B28" s="6" t="s">
        <v>1</v>
      </c>
      <c r="C28" s="6" t="s">
        <v>2</v>
      </c>
      <c r="D28" s="6" t="s">
        <v>3</v>
      </c>
      <c r="E28" s="5"/>
    </row>
    <row r="29" spans="1:5" x14ac:dyDescent="0.25">
      <c r="A29" s="20" t="s">
        <v>4</v>
      </c>
      <c r="B29" s="21" t="s">
        <v>5</v>
      </c>
      <c r="C29" s="15">
        <f>0.001/100</f>
        <v>1.0000000000000001E-5</v>
      </c>
      <c r="D29" s="13" t="s">
        <v>12</v>
      </c>
      <c r="E29" s="5"/>
    </row>
    <row r="30" spans="1:5" ht="18" x14ac:dyDescent="0.35">
      <c r="A30" s="19" t="s">
        <v>15</v>
      </c>
      <c r="B30" s="13" t="s">
        <v>6</v>
      </c>
      <c r="C30" s="22">
        <v>548.5</v>
      </c>
      <c r="D30" s="13" t="s">
        <v>13</v>
      </c>
      <c r="E30" s="5"/>
    </row>
    <row r="31" spans="1:5" x14ac:dyDescent="0.25">
      <c r="A31" s="23" t="s">
        <v>16</v>
      </c>
      <c r="B31" s="12" t="s">
        <v>6</v>
      </c>
      <c r="C31" s="22">
        <v>10</v>
      </c>
      <c r="D31" s="13" t="s">
        <v>13</v>
      </c>
      <c r="E31" s="5"/>
    </row>
    <row r="32" spans="1:5" ht="18" x14ac:dyDescent="0.35">
      <c r="A32" s="23" t="s">
        <v>17</v>
      </c>
      <c r="B32" s="12" t="s">
        <v>6</v>
      </c>
      <c r="C32" s="22">
        <v>250</v>
      </c>
      <c r="D32" s="13" t="s">
        <v>13</v>
      </c>
      <c r="E32" s="5"/>
    </row>
    <row r="33" spans="1:6" x14ac:dyDescent="0.25">
      <c r="A33" s="23" t="s">
        <v>19</v>
      </c>
      <c r="B33" s="12" t="s">
        <v>6</v>
      </c>
      <c r="C33" s="22">
        <v>500</v>
      </c>
      <c r="D33" s="13" t="s">
        <v>13</v>
      </c>
      <c r="E33" s="5"/>
      <c r="F33" s="25" t="s">
        <v>20</v>
      </c>
    </row>
    <row r="34" spans="1:6" x14ac:dyDescent="0.25">
      <c r="A34" s="23" t="s">
        <v>18</v>
      </c>
      <c r="B34" s="12" t="s">
        <v>6</v>
      </c>
      <c r="C34" s="22">
        <v>20</v>
      </c>
      <c r="D34" s="13" t="s">
        <v>13</v>
      </c>
      <c r="E34" s="5"/>
    </row>
    <row r="35" spans="1:6" x14ac:dyDescent="0.25">
      <c r="A35" s="23" t="s">
        <v>8</v>
      </c>
      <c r="B35" s="12" t="s">
        <v>6</v>
      </c>
      <c r="C35" s="17">
        <v>567</v>
      </c>
      <c r="D35" s="12" t="s">
        <v>13</v>
      </c>
      <c r="E35" s="5"/>
    </row>
    <row r="36" spans="1:6" ht="18.75" thickBot="1" x14ac:dyDescent="0.4">
      <c r="A36" s="7" t="s">
        <v>24</v>
      </c>
      <c r="B36" s="8" t="s">
        <v>6</v>
      </c>
      <c r="C36" s="18">
        <v>550</v>
      </c>
      <c r="D36" s="14" t="s">
        <v>13</v>
      </c>
      <c r="E36" s="5"/>
    </row>
    <row r="37" spans="1:6" x14ac:dyDescent="0.25">
      <c r="A37" s="3"/>
      <c r="B37" s="2"/>
      <c r="C37" s="2"/>
      <c r="D37" s="2"/>
      <c r="E37" s="2"/>
    </row>
    <row r="38" spans="1:6" ht="15.75" thickBot="1" x14ac:dyDescent="0.3">
      <c r="A38" s="11" t="s">
        <v>10</v>
      </c>
      <c r="B38" s="4"/>
      <c r="C38" s="4"/>
      <c r="D38" s="4"/>
      <c r="E38" s="2"/>
    </row>
    <row r="39" spans="1:6" ht="18" thickBot="1" x14ac:dyDescent="0.3">
      <c r="A39" s="9" t="s">
        <v>9</v>
      </c>
      <c r="B39" s="10" t="s">
        <v>11</v>
      </c>
      <c r="C39" s="16">
        <f>2*$C$29*$C$31*($C$35-$C$36)*($C$33/$C$32+PI()/LN($C$32/$C$34))</f>
        <v>1.1029042991722778E-2</v>
      </c>
      <c r="D39" s="10" t="s">
        <v>14</v>
      </c>
      <c r="E39" s="5"/>
    </row>
    <row r="40" spans="1:6" x14ac:dyDescent="0.25">
      <c r="A40" s="2"/>
      <c r="B40" s="2"/>
      <c r="C40" s="2"/>
      <c r="D40" s="2"/>
      <c r="E40" s="2"/>
    </row>
  </sheetData>
  <pageMargins left="0.70866141732283472" right="0.70866141732283472" top="0.74803149606299213" bottom="0.74803149606299213" header="0.31496062992125984" footer="0.31496062992125984"/>
  <pageSetup scale="62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4"/>
  <sheetViews>
    <sheetView workbookViewId="0"/>
  </sheetViews>
  <sheetFormatPr defaultRowHeight="15" x14ac:dyDescent="0.25"/>
  <cols>
    <col min="1" max="1" width="70.140625" bestFit="1" customWidth="1"/>
    <col min="3" max="3" width="13.7109375" customWidth="1"/>
    <col min="4" max="4" width="19" bestFit="1" customWidth="1"/>
    <col min="6" max="6" width="12" bestFit="1" customWidth="1"/>
    <col min="7" max="7" width="29.140625" style="2" bestFit="1" customWidth="1"/>
    <col min="8" max="8" width="19.28515625" bestFit="1" customWidth="1"/>
    <col min="9" max="9" width="15.140625" bestFit="1" customWidth="1"/>
    <col min="10" max="10" width="16.28515625" bestFit="1" customWidth="1"/>
    <col min="11" max="11" width="15.42578125" bestFit="1" customWidth="1"/>
  </cols>
  <sheetData>
    <row r="1" spans="1:1" ht="18.75" x14ac:dyDescent="0.3">
      <c r="A1" s="1" t="s">
        <v>31</v>
      </c>
    </row>
    <row r="2" spans="1:1" ht="18.75" x14ac:dyDescent="0.3">
      <c r="A2" s="1" t="s">
        <v>26</v>
      </c>
    </row>
    <row r="3" spans="1:1" ht="18.75" x14ac:dyDescent="0.3">
      <c r="A3" s="1"/>
    </row>
    <row r="5" spans="1:1" ht="18.75" x14ac:dyDescent="0.3">
      <c r="A5" s="1"/>
    </row>
    <row r="6" spans="1:1" x14ac:dyDescent="0.25">
      <c r="A6" s="32"/>
    </row>
    <row r="7" spans="1:1" x14ac:dyDescent="0.25">
      <c r="A7" s="32"/>
    </row>
    <row r="8" spans="1:1" x14ac:dyDescent="0.25">
      <c r="A8" s="32"/>
    </row>
    <row r="9" spans="1:1" x14ac:dyDescent="0.25">
      <c r="A9" s="32"/>
    </row>
    <row r="10" spans="1:1" x14ac:dyDescent="0.25">
      <c r="A10" s="32"/>
    </row>
    <row r="11" spans="1:1" x14ac:dyDescent="0.25">
      <c r="A11" s="32"/>
    </row>
    <row r="12" spans="1:1" x14ac:dyDescent="0.25">
      <c r="A12" s="32"/>
    </row>
    <row r="13" spans="1:1" x14ac:dyDescent="0.25">
      <c r="A13" s="32"/>
    </row>
    <row r="14" spans="1:1" x14ac:dyDescent="0.25">
      <c r="A14" s="32"/>
    </row>
    <row r="15" spans="1:1" x14ac:dyDescent="0.25">
      <c r="A15" s="32"/>
    </row>
    <row r="16" spans="1:1" x14ac:dyDescent="0.25">
      <c r="A16" s="32"/>
    </row>
    <row r="17" spans="1:6" x14ac:dyDescent="0.25">
      <c r="A17" s="32"/>
    </row>
    <row r="18" spans="1:6" x14ac:dyDescent="0.25">
      <c r="A18" s="32"/>
    </row>
    <row r="19" spans="1:6" x14ac:dyDescent="0.25">
      <c r="A19" s="32"/>
    </row>
    <row r="20" spans="1:6" x14ac:dyDescent="0.25">
      <c r="A20" s="32"/>
    </row>
    <row r="21" spans="1:6" x14ac:dyDescent="0.25">
      <c r="A21" s="32"/>
    </row>
    <row r="22" spans="1:6" x14ac:dyDescent="0.25">
      <c r="A22" s="32"/>
    </row>
    <row r="23" spans="1:6" x14ac:dyDescent="0.25">
      <c r="A23" s="32"/>
    </row>
    <row r="24" spans="1:6" x14ac:dyDescent="0.25">
      <c r="A24" s="32" t="s">
        <v>33</v>
      </c>
    </row>
    <row r="25" spans="1:6" ht="15.75" thickBot="1" x14ac:dyDescent="0.3">
      <c r="A25" s="24"/>
      <c r="B25" s="24"/>
      <c r="C25" s="24"/>
      <c r="D25" s="24"/>
    </row>
    <row r="26" spans="1:6" ht="15.75" thickBot="1" x14ac:dyDescent="0.3">
      <c r="A26" s="11" t="s">
        <v>0</v>
      </c>
      <c r="B26" s="6" t="s">
        <v>1</v>
      </c>
      <c r="C26" s="6" t="s">
        <v>2</v>
      </c>
      <c r="D26" s="6" t="s">
        <v>3</v>
      </c>
      <c r="E26" s="5"/>
    </row>
    <row r="27" spans="1:6" x14ac:dyDescent="0.25">
      <c r="A27" s="20" t="s">
        <v>4</v>
      </c>
      <c r="B27" s="21" t="s">
        <v>5</v>
      </c>
      <c r="C27" s="15">
        <f>0.001/100</f>
        <v>1.0000000000000001E-5</v>
      </c>
      <c r="D27" s="13" t="s">
        <v>12</v>
      </c>
      <c r="E27" s="5"/>
    </row>
    <row r="28" spans="1:6" ht="18" x14ac:dyDescent="0.35">
      <c r="A28" s="19" t="s">
        <v>15</v>
      </c>
      <c r="B28" s="13" t="s">
        <v>6</v>
      </c>
      <c r="C28" s="22">
        <v>548.5</v>
      </c>
      <c r="D28" s="13" t="s">
        <v>13</v>
      </c>
      <c r="E28" s="5"/>
    </row>
    <row r="29" spans="1:6" x14ac:dyDescent="0.25">
      <c r="A29" s="23" t="s">
        <v>16</v>
      </c>
      <c r="B29" s="12" t="s">
        <v>6</v>
      </c>
      <c r="C29" s="22">
        <v>10</v>
      </c>
      <c r="D29" s="13" t="s">
        <v>13</v>
      </c>
      <c r="E29" s="5"/>
    </row>
    <row r="30" spans="1:6" ht="18" x14ac:dyDescent="0.35">
      <c r="A30" s="23" t="s">
        <v>17</v>
      </c>
      <c r="B30" s="12" t="s">
        <v>6</v>
      </c>
      <c r="C30" s="22">
        <v>250</v>
      </c>
      <c r="D30" s="13" t="s">
        <v>13</v>
      </c>
      <c r="E30" s="5"/>
    </row>
    <row r="31" spans="1:6" x14ac:dyDescent="0.25">
      <c r="A31" s="23" t="s">
        <v>21</v>
      </c>
      <c r="B31" s="12" t="s">
        <v>6</v>
      </c>
      <c r="C31" s="22">
        <v>30</v>
      </c>
      <c r="D31" s="13" t="s">
        <v>13</v>
      </c>
      <c r="E31" s="5"/>
      <c r="F31" s="2"/>
    </row>
    <row r="32" spans="1:6" x14ac:dyDescent="0.25">
      <c r="A32" s="23" t="s">
        <v>18</v>
      </c>
      <c r="B32" s="12" t="s">
        <v>6</v>
      </c>
      <c r="C32" s="22">
        <v>30</v>
      </c>
      <c r="D32" s="13" t="s">
        <v>13</v>
      </c>
      <c r="E32" s="5"/>
    </row>
    <row r="33" spans="1:12" ht="18" x14ac:dyDescent="0.35">
      <c r="A33" s="23" t="s">
        <v>22</v>
      </c>
      <c r="B33" s="12" t="s">
        <v>6</v>
      </c>
      <c r="C33" s="26">
        <f>SQRT($C$31*$C$32/PI())</f>
        <v>16.925687506432688</v>
      </c>
      <c r="D33" s="13" t="s">
        <v>13</v>
      </c>
      <c r="E33" s="5"/>
    </row>
    <row r="34" spans="1:12" ht="18" x14ac:dyDescent="0.35">
      <c r="A34" s="23" t="s">
        <v>23</v>
      </c>
      <c r="B34" s="12" t="s">
        <v>6</v>
      </c>
      <c r="C34" s="26">
        <f>($C$31+$C$32)/PI()</f>
        <v>19.098593171027442</v>
      </c>
      <c r="D34" s="13" t="s">
        <v>13</v>
      </c>
      <c r="E34" s="5"/>
    </row>
    <row r="35" spans="1:12" x14ac:dyDescent="0.25">
      <c r="A35" s="23" t="s">
        <v>8</v>
      </c>
      <c r="B35" s="12" t="s">
        <v>6</v>
      </c>
      <c r="C35" s="17">
        <v>567</v>
      </c>
      <c r="D35" s="12" t="s">
        <v>13</v>
      </c>
      <c r="E35" s="5"/>
    </row>
    <row r="36" spans="1:12" ht="18.75" thickBot="1" x14ac:dyDescent="0.4">
      <c r="A36" s="7" t="s">
        <v>7</v>
      </c>
      <c r="B36" s="8" t="s">
        <v>6</v>
      </c>
      <c r="C36" s="18">
        <v>550</v>
      </c>
      <c r="D36" s="14" t="s">
        <v>13</v>
      </c>
      <c r="E36" s="5"/>
    </row>
    <row r="37" spans="1:12" x14ac:dyDescent="0.25">
      <c r="A37" s="3"/>
      <c r="B37" s="2"/>
      <c r="C37" s="2"/>
      <c r="D37" s="2"/>
      <c r="E37" s="2"/>
    </row>
    <row r="38" spans="1:12" ht="15.75" thickBot="1" x14ac:dyDescent="0.3">
      <c r="A38" s="11" t="s">
        <v>10</v>
      </c>
      <c r="B38" s="4"/>
      <c r="C38" s="4"/>
      <c r="D38" s="4"/>
      <c r="E38" s="2"/>
      <c r="F38" s="2"/>
      <c r="H38" s="2"/>
      <c r="I38" s="2"/>
      <c r="J38" s="2"/>
      <c r="K38" s="2"/>
      <c r="L38" s="2"/>
    </row>
    <row r="39" spans="1:12" ht="18" thickBot="1" x14ac:dyDescent="0.3">
      <c r="A39" s="9" t="s">
        <v>9</v>
      </c>
      <c r="B39" s="10" t="s">
        <v>11</v>
      </c>
      <c r="C39" s="29">
        <f>2*PI()*$C$27*$C$29*($C$35-$C$36)/LN($C$30/$C$33)</f>
        <v>3.9669100676217959E-3</v>
      </c>
      <c r="D39" s="10" t="s">
        <v>14</v>
      </c>
      <c r="E39" s="5"/>
      <c r="F39" s="2"/>
      <c r="H39" s="2"/>
    </row>
    <row r="40" spans="1:12" ht="18" thickBot="1" x14ac:dyDescent="0.3">
      <c r="A40" s="9" t="s">
        <v>28</v>
      </c>
      <c r="B40" s="10" t="s">
        <v>11</v>
      </c>
      <c r="C40" s="30">
        <f>2*PI()*$C$27*$C$29*($C$35-$C$36)/LN($C$30/$C$34)</f>
        <v>4.1532090254427119E-3</v>
      </c>
      <c r="D40" s="10" t="s">
        <v>14</v>
      </c>
      <c r="E40" s="2"/>
      <c r="H40" s="2"/>
    </row>
    <row r="41" spans="1:12" x14ac:dyDescent="0.25">
      <c r="A41" s="2"/>
      <c r="B41" s="2"/>
      <c r="C41" s="2"/>
      <c r="D41" s="2"/>
      <c r="E41" s="2"/>
    </row>
    <row r="42" spans="1:12" x14ac:dyDescent="0.25">
      <c r="A42" s="2"/>
      <c r="B42" s="2"/>
      <c r="C42" s="2"/>
      <c r="D42" s="2"/>
      <c r="E42" s="2"/>
    </row>
    <row r="43" spans="1:12" x14ac:dyDescent="0.25">
      <c r="B43" s="2"/>
      <c r="C43" s="2"/>
      <c r="D43" s="2"/>
      <c r="E43" s="2"/>
    </row>
    <row r="44" spans="1:12" x14ac:dyDescent="0.25">
      <c r="A44" s="2"/>
      <c r="B44" s="2"/>
      <c r="C44" s="2"/>
      <c r="D44" s="2"/>
      <c r="E44" s="2"/>
    </row>
  </sheetData>
  <pageMargins left="0.70866141732283472" right="0.70866141732283472" top="0.74803149606299213" bottom="0.74803149606299213" header="0.31496062992125984" footer="0.31496062992125984"/>
  <pageSetup scale="62" orientation="portrait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0"/>
  <sheetViews>
    <sheetView workbookViewId="0"/>
  </sheetViews>
  <sheetFormatPr defaultRowHeight="15" x14ac:dyDescent="0.25"/>
  <cols>
    <col min="1" max="1" width="70.140625" bestFit="1" customWidth="1"/>
    <col min="2" max="2" width="14.140625" customWidth="1"/>
    <col min="3" max="3" width="13.7109375" customWidth="1"/>
    <col min="4" max="4" width="19" bestFit="1" customWidth="1"/>
    <col min="6" max="6" width="12" bestFit="1" customWidth="1"/>
    <col min="7" max="7" width="29.140625" style="2" bestFit="1" customWidth="1"/>
    <col min="8" max="8" width="19.28515625" bestFit="1" customWidth="1"/>
    <col min="9" max="9" width="15.140625" bestFit="1" customWidth="1"/>
    <col min="10" max="10" width="16.28515625" bestFit="1" customWidth="1"/>
  </cols>
  <sheetData>
    <row r="1" spans="1:1" ht="18.75" x14ac:dyDescent="0.3">
      <c r="A1" s="1" t="s">
        <v>32</v>
      </c>
    </row>
    <row r="2" spans="1:1" ht="18.75" x14ac:dyDescent="0.3">
      <c r="A2" s="1" t="s">
        <v>27</v>
      </c>
    </row>
    <row r="3" spans="1:1" ht="18.75" x14ac:dyDescent="0.3">
      <c r="A3" s="1"/>
    </row>
    <row r="4" spans="1:1" ht="18.75" x14ac:dyDescent="0.3">
      <c r="A4" s="1"/>
    </row>
    <row r="5" spans="1:1" ht="18.75" x14ac:dyDescent="0.3">
      <c r="A5" s="1"/>
    </row>
    <row r="8" spans="1:1" ht="18.75" x14ac:dyDescent="0.3">
      <c r="A8" s="1"/>
    </row>
    <row r="9" spans="1:1" x14ac:dyDescent="0.25">
      <c r="A9" s="32"/>
    </row>
    <row r="10" spans="1:1" x14ac:dyDescent="0.25">
      <c r="A10" s="32"/>
    </row>
    <row r="11" spans="1:1" x14ac:dyDescent="0.25">
      <c r="A11" s="32"/>
    </row>
    <row r="12" spans="1:1" x14ac:dyDescent="0.25">
      <c r="A12" s="32"/>
    </row>
    <row r="13" spans="1:1" x14ac:dyDescent="0.25">
      <c r="A13" s="32"/>
    </row>
    <row r="14" spans="1:1" x14ac:dyDescent="0.25">
      <c r="A14" s="32"/>
    </row>
    <row r="15" spans="1:1" x14ac:dyDescent="0.25">
      <c r="A15" s="32"/>
    </row>
    <row r="16" spans="1:1" x14ac:dyDescent="0.25">
      <c r="A16" s="32"/>
    </row>
    <row r="17" spans="1:5" x14ac:dyDescent="0.25">
      <c r="A17" s="32"/>
    </row>
    <row r="18" spans="1:5" x14ac:dyDescent="0.25">
      <c r="A18" s="32"/>
    </row>
    <row r="19" spans="1:5" x14ac:dyDescent="0.25">
      <c r="A19" s="32"/>
    </row>
    <row r="20" spans="1:5" x14ac:dyDescent="0.25">
      <c r="A20" s="32"/>
    </row>
    <row r="21" spans="1:5" x14ac:dyDescent="0.25">
      <c r="A21" s="32"/>
    </row>
    <row r="22" spans="1:5" x14ac:dyDescent="0.25">
      <c r="A22" s="32"/>
    </row>
    <row r="23" spans="1:5" x14ac:dyDescent="0.25">
      <c r="A23" s="32"/>
    </row>
    <row r="24" spans="1:5" x14ac:dyDescent="0.25">
      <c r="A24" s="32"/>
    </row>
    <row r="25" spans="1:5" x14ac:dyDescent="0.25">
      <c r="A25" s="32"/>
    </row>
    <row r="26" spans="1:5" x14ac:dyDescent="0.25">
      <c r="A26" s="32" t="s">
        <v>33</v>
      </c>
    </row>
    <row r="27" spans="1:5" ht="15.75" thickBot="1" x14ac:dyDescent="0.3">
      <c r="A27" s="24"/>
      <c r="B27" s="24"/>
      <c r="C27" s="24"/>
      <c r="D27" s="24"/>
    </row>
    <row r="28" spans="1:5" ht="15.75" thickBot="1" x14ac:dyDescent="0.3">
      <c r="A28" s="11" t="s">
        <v>0</v>
      </c>
      <c r="B28" s="6" t="s">
        <v>1</v>
      </c>
      <c r="C28" s="6" t="s">
        <v>2</v>
      </c>
      <c r="D28" s="6" t="s">
        <v>3</v>
      </c>
      <c r="E28" s="5"/>
    </row>
    <row r="29" spans="1:5" x14ac:dyDescent="0.25">
      <c r="A29" s="20" t="s">
        <v>4</v>
      </c>
      <c r="B29" s="21" t="s">
        <v>5</v>
      </c>
      <c r="C29" s="15">
        <f>0.001/100</f>
        <v>1.0000000000000001E-5</v>
      </c>
      <c r="D29" s="13" t="s">
        <v>12</v>
      </c>
      <c r="E29" s="5"/>
    </row>
    <row r="30" spans="1:5" ht="18" x14ac:dyDescent="0.35">
      <c r="A30" s="19" t="s">
        <v>15</v>
      </c>
      <c r="B30" s="13" t="s">
        <v>6</v>
      </c>
      <c r="C30" s="22">
        <v>548.5</v>
      </c>
      <c r="D30" s="13" t="s">
        <v>13</v>
      </c>
      <c r="E30" s="5"/>
    </row>
    <row r="31" spans="1:5" x14ac:dyDescent="0.25">
      <c r="A31" s="23" t="s">
        <v>16</v>
      </c>
      <c r="B31" s="12" t="s">
        <v>6</v>
      </c>
      <c r="C31" s="22">
        <v>10</v>
      </c>
      <c r="D31" s="13" t="s">
        <v>13</v>
      </c>
      <c r="E31" s="5"/>
    </row>
    <row r="32" spans="1:5" ht="18" x14ac:dyDescent="0.35">
      <c r="A32" s="23" t="s">
        <v>17</v>
      </c>
      <c r="B32" s="12" t="s">
        <v>6</v>
      </c>
      <c r="C32" s="22">
        <v>50</v>
      </c>
      <c r="D32" s="13" t="s">
        <v>13</v>
      </c>
      <c r="E32" s="5"/>
    </row>
    <row r="33" spans="1:6" x14ac:dyDescent="0.25">
      <c r="A33" s="23" t="s">
        <v>21</v>
      </c>
      <c r="B33" s="12" t="s">
        <v>6</v>
      </c>
      <c r="C33" s="22">
        <v>900</v>
      </c>
      <c r="D33" s="13" t="s">
        <v>13</v>
      </c>
      <c r="E33" s="5"/>
      <c r="F33" s="2"/>
    </row>
    <row r="34" spans="1:6" x14ac:dyDescent="0.25">
      <c r="A34" s="23" t="s">
        <v>18</v>
      </c>
      <c r="B34" s="12" t="s">
        <v>6</v>
      </c>
      <c r="C34" s="22">
        <v>900</v>
      </c>
      <c r="D34" s="13" t="s">
        <v>13</v>
      </c>
      <c r="E34" s="5"/>
    </row>
    <row r="35" spans="1:6" x14ac:dyDescent="0.25">
      <c r="A35" s="23" t="s">
        <v>8</v>
      </c>
      <c r="B35" s="12" t="s">
        <v>6</v>
      </c>
      <c r="C35" s="17">
        <v>567</v>
      </c>
      <c r="D35" s="12" t="s">
        <v>13</v>
      </c>
      <c r="E35" s="5"/>
    </row>
    <row r="36" spans="1:6" ht="18.75" thickBot="1" x14ac:dyDescent="0.4">
      <c r="A36" s="7" t="s">
        <v>7</v>
      </c>
      <c r="B36" s="8" t="s">
        <v>6</v>
      </c>
      <c r="C36" s="18">
        <v>550</v>
      </c>
      <c r="D36" s="14" t="s">
        <v>13</v>
      </c>
      <c r="E36" s="5"/>
    </row>
    <row r="37" spans="1:6" x14ac:dyDescent="0.25">
      <c r="A37" s="3"/>
      <c r="B37" s="2"/>
      <c r="C37" s="2"/>
      <c r="D37" s="2"/>
      <c r="E37" s="2"/>
    </row>
    <row r="38" spans="1:6" ht="15.75" thickBot="1" x14ac:dyDescent="0.3">
      <c r="A38" s="11" t="s">
        <v>10</v>
      </c>
      <c r="B38" s="4"/>
      <c r="C38" s="4"/>
      <c r="D38" s="4"/>
      <c r="E38" s="2"/>
    </row>
    <row r="39" spans="1:6" ht="18" thickBot="1" x14ac:dyDescent="0.3">
      <c r="A39" s="9" t="s">
        <v>38</v>
      </c>
      <c r="B39" s="10" t="s">
        <v>11</v>
      </c>
      <c r="C39" s="16">
        <f>$C$29*$C$31*($C$35-$C$36)*(2*($C$33+$C$34)/$C$32)</f>
        <v>0.12240000000000001</v>
      </c>
      <c r="D39" s="10" t="s">
        <v>14</v>
      </c>
      <c r="E39" s="5"/>
    </row>
    <row r="40" spans="1:6" ht="18" thickBot="1" x14ac:dyDescent="0.3">
      <c r="A40" s="9" t="s">
        <v>39</v>
      </c>
      <c r="B40" s="10" t="s">
        <v>11</v>
      </c>
      <c r="C40" s="16">
        <f>$C$29*$C$31*($C$35-$C$36)*(2*($C$33+$C$34)/$C$32+PI())</f>
        <v>0.12774070751110267</v>
      </c>
      <c r="D40" s="10" t="s">
        <v>14</v>
      </c>
      <c r="E40" s="2"/>
    </row>
  </sheetData>
  <pageMargins left="0.70866141732283472" right="0.70866141732283472" top="0.74803149606299213" bottom="0.74803149606299213" header="0.31496062992125984" footer="0.31496062992125984"/>
  <pageSetup scale="62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of Contents</vt:lpstr>
      <vt:lpstr>Case 1</vt:lpstr>
      <vt:lpstr>Case 2</vt:lpstr>
      <vt:lpstr>Case 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CJN</dc:creator>
  <cp:lastModifiedBy>Christopher Neville</cp:lastModifiedBy>
  <cp:lastPrinted>2012-12-10T19:27:51Z</cp:lastPrinted>
  <dcterms:created xsi:type="dcterms:W3CDTF">2012-12-10T12:12:55Z</dcterms:created>
  <dcterms:modified xsi:type="dcterms:W3CDTF">2026-01-14T14:34:02Z</dcterms:modified>
</cp:coreProperties>
</file>